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'доходы'!$A$1:$F$27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<sst xmlns="http://schemas.openxmlformats.org/spreadsheetml/2006/main" count="134" uniqueCount="129">
  <si>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</si>
  <si>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</si>
  <si>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</si>
  <si>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</si>
  <si>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</si>
  <si>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</si>
  <si>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</si>
  <si>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</si>
  <si>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</si>
  <si>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</si>
  <si>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</si>
  <si>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</si>
  <si>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</si>
  <si>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</si>
  <si>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</si>
  <si>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</si>
  <si>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</si>
  <si>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</si>
  <si>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</si>
  <si>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</si>
  <si>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</si>
  <si>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</si>
  <si>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</si>
  <si>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</si>
  <si>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</si>
  <si>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</si>
  <si>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</si>
  <si>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</si>
  <si>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</si>
  <si>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</si>
  <si>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</si>
  <si>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</si>
  <si>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</si>
  <si>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</si>
  <si>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</si>
  <si>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</si>
  <si>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</si>
  <si>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</si>
  <si>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</si>
  <si>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</si>
  <si>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</si>
  <si>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</si>
  <si>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</si>
  <si>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</si>
  <si>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</si>
  <si>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</si>
  <si>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</si>
  <si>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</si>
  <si>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</si>
  <si>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</si>
  <si>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</si>
  <si>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</si>
  <si>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</si>
  <si>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</si>
  <si>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</si>
  <si>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</si>
  <si>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</si>
  <si>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</si>
  <si>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</si>
  <si>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</si>
  <si>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</si>
  <si>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</si>
  <si>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</si>
  <si>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</si>
  <si>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</si>
  <si>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</si>
  <si>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</si>
  <si>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</si>
  <si>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</si>
  <si>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</si>
  <si>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</si>
  <si>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</si>
  <si>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</si>
  <si>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</si>
  <si>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</si>
  <si>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</si>
  <si>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</si>
  <si>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</si>
  <si>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</si>
  <si>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</si>
  <si>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</si>
  <si>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</si>
  <si>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</si>
  <si>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</si>
  <si>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</si>
  <si>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</si>
  <si>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</si>
  <si>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</si>
  <si>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</si>
  <si>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</si>
  <si>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</si>
  <si>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</si>
  <si>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</si>
  <si>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</si>
  <si>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</si>
  <si>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</si>
  <si>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</si>
  <si>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</si>
  <si>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</si>
  <si>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</si>
  <si>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</si>
  <si>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</si>
  <si>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</si>
  <si>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</si>
  <si>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</si>
  <si>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</si>
  <si>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</si>
  <si>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</si>
  <si>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</si>
  <si>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</si>
  <si>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</si>
  <si>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</si>
  <si>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</si>
  <si>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</si>
  <si>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</si>
  <si>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</si>
  <si>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</si>
  <si>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</si>
  <si>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</si>
  <si>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</si>
  <si>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</si>
  <si>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</si>
  <si>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</si>
  <si>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</si>
  <si>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</si>
  <si>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</si>
  <si>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Информация об исполнении бюджета Сладковского сельского поселения
 по доходам на 01.11.2019</t>
  </si>
  <si>
    <t>Исполнение 
на 01.11.2019, 
в тысячах 
рублей</t>
  </si>
  <si>
    <t>Информация об исполнении бюджета Сладковского сельского поселения
 по расходам на 01.11.2019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</si>
</sst>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view="pageBreakPreview" zoomScaleSheetLayoutView="100" zoomScalePageLayoutView="0" workbookViewId="0" topLeftCell="A1">
      <pane xSplit="3" ySplit="4" topLeftCell="D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5" sqref="E25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126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127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77</v>
      </c>
      <c r="C5" s="44" t="s">
        <v>76</v>
      </c>
      <c r="D5" s="32">
        <f>D6+D8+D10+D14+D17</f>
        <v>6034.7</v>
      </c>
      <c r="E5" s="32">
        <f>E6+E8+E10+E14+E17</f>
        <v>5080.299999999999</v>
      </c>
      <c r="F5" s="46">
        <f>IF(D5=0,"-",IF(E5/D5*100&gt;110,"свыше 100",ROUND((E5/D5*100),1)))</f>
        <v>84.2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162</v>
      </c>
      <c r="F6" s="46">
        <f aca="true" t="shared" si="0" ref="F6:F23">IF(D6=0,"-",IF(E6/D6*100&gt;110,"свыше 100",ROUND((E6/D6*100),1)))</f>
        <v>80.6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162</v>
      </c>
      <c r="F7" s="46">
        <f t="shared" si="0"/>
        <v>80.6</v>
      </c>
    </row>
    <row r="8" spans="1:6" ht="45" customHeight="1">
      <c r="A8" s="38">
        <f>A7+1</f>
        <v>4</v>
      </c>
      <c r="B8" s="43" t="s">
        <v>69</v>
      </c>
      <c r="C8" s="44" t="s">
        <v>70</v>
      </c>
      <c r="D8" s="32">
        <f>D9</f>
        <v>4026</v>
      </c>
      <c r="E8" s="32">
        <f>E9</f>
        <v>3385.1</v>
      </c>
      <c r="F8" s="46">
        <f t="shared" si="0"/>
        <v>84.1</v>
      </c>
    </row>
    <row r="9" spans="1:6" ht="45">
      <c r="A9" s="38">
        <v>5</v>
      </c>
      <c r="B9" s="43" t="s">
        <v>71</v>
      </c>
      <c r="C9" s="44" t="s">
        <v>72</v>
      </c>
      <c r="D9" s="32">
        <v>4026</v>
      </c>
      <c r="E9" s="32">
        <v>3385.1</v>
      </c>
      <c r="F9" s="46">
        <f t="shared" si="0"/>
        <v>84.1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144.7</v>
      </c>
      <c r="F10" s="46">
        <f t="shared" si="0"/>
        <v>97.1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45.75" customHeight="1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123.5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1226.5</v>
      </c>
      <c r="F14" s="46">
        <f t="shared" si="0"/>
        <v>83.4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163.4</v>
      </c>
      <c r="F15" s="46">
        <f t="shared" si="0"/>
        <v>57.5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1063.1</v>
      </c>
      <c r="F16" s="46">
        <f t="shared" si="0"/>
        <v>89.6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D20+D18+D19</f>
        <v>187.7</v>
      </c>
      <c r="E17" s="32">
        <f>E20+E18+E19</f>
        <v>162</v>
      </c>
      <c r="F17" s="46">
        <f t="shared" si="0"/>
        <v>86.3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50.5</v>
      </c>
      <c r="F18" s="46">
        <f>IF(D18=0,"-",IF(E18/D18*100&gt;110,"свыше 100",ROUND((E18/D18*100),1)))</f>
        <v>83.2</v>
      </c>
    </row>
    <row r="19" spans="1:6" ht="30">
      <c r="A19" s="38">
        <v>15</v>
      </c>
      <c r="B19" s="43" t="s">
        <v>118</v>
      </c>
      <c r="C19" s="44" t="s">
        <v>119</v>
      </c>
      <c r="D19" s="32">
        <v>28.5</v>
      </c>
      <c r="E19" s="32">
        <v>28.5</v>
      </c>
      <c r="F19" s="46">
        <f>IF(D19=0,"-",IF(E19/D19*100&gt;110,"свыше 100",ROUND((E19/D19*100),1)))</f>
        <v>100</v>
      </c>
    </row>
    <row r="20" spans="1:6" ht="75">
      <c r="A20" s="38">
        <v>16</v>
      </c>
      <c r="B20" s="43" t="s">
        <v>116</v>
      </c>
      <c r="C20" s="44" t="s">
        <v>117</v>
      </c>
      <c r="D20" s="32">
        <v>98.5</v>
      </c>
      <c r="E20" s="32">
        <v>83</v>
      </c>
      <c r="F20" s="46">
        <f t="shared" si="0"/>
        <v>84.3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36616.9</v>
      </c>
      <c r="E21" s="31">
        <f>E22</f>
        <v>29222.6</v>
      </c>
      <c r="F21" s="46">
        <f t="shared" si="0"/>
        <v>79.8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D23+D25+D24+D26</f>
        <v>36616.9</v>
      </c>
      <c r="E22" s="31">
        <f>E23+E25+E24+E26</f>
        <v>29222.6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9287</v>
      </c>
      <c r="F23" s="46">
        <f t="shared" si="0"/>
        <v>83.3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247</v>
      </c>
      <c r="F24" s="46">
        <f>IF(D24=0,"-",IF(E24/D24*100&gt;110,"свыше 100",ROUND((E24/D24*100),1)))</f>
        <v>100</v>
      </c>
    </row>
    <row r="25" spans="1:6" ht="90">
      <c r="A25" s="38">
        <v>21</v>
      </c>
      <c r="B25" s="22" t="s">
        <v>124</v>
      </c>
      <c r="C25" s="33" t="s">
        <v>125</v>
      </c>
      <c r="D25" s="31">
        <v>100</v>
      </c>
      <c r="E25" s="31">
        <v>100</v>
      </c>
      <c r="F25" s="46">
        <f>IF(D25=0,"-",IF(E25/D25*100&gt;110,"свыше 100",ROUND((E25/D25*100),1)))</f>
        <v>100</v>
      </c>
    </row>
    <row r="26" spans="1:6" ht="15">
      <c r="A26" s="38">
        <v>22</v>
      </c>
      <c r="B26" s="22" t="s">
        <v>58</v>
      </c>
      <c r="C26" s="33" t="s">
        <v>59</v>
      </c>
      <c r="D26" s="31">
        <v>25124.9</v>
      </c>
      <c r="E26" s="31">
        <v>19588.6</v>
      </c>
      <c r="F26" s="46">
        <f>IF(D26=0,"-",IF(E26/D26*100&gt;110,"свыше 100",ROUND((E26/D26*100),1)))</f>
        <v>78</v>
      </c>
    </row>
    <row r="27" spans="1:6" ht="15">
      <c r="A27" s="38">
        <v>23</v>
      </c>
      <c r="B27" s="21" t="s">
        <v>61</v>
      </c>
      <c r="C27" s="35" t="s">
        <v>64</v>
      </c>
      <c r="D27" s="37">
        <f>D21+D5</f>
        <v>42651.6</v>
      </c>
      <c r="E27" s="37">
        <f>E21+E5</f>
        <v>34302.899999999994</v>
      </c>
      <c r="F27" s="48">
        <f>IF(D27=0,"-",IF(E27/D27*100&gt;110,"свыше 100",ROUND((E27/D27*100),1)))</f>
        <v>80.4</v>
      </c>
    </row>
    <row r="29" spans="5:6" ht="15.75">
      <c r="E29" s="40"/>
      <c r="F29" s="28"/>
    </row>
    <row r="30" spans="4:6" ht="12.75">
      <c r="D30" s="41"/>
      <c r="E30" s="41"/>
      <c r="F30" s="28"/>
    </row>
  </sheetData>
  <sheetProtection/>
  <autoFilter ref="A4:F27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7">
      <selection activeCell="G28" sqref="G28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128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127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10083.9</v>
      </c>
      <c r="F5" s="29">
        <f>F6+F7+F8+F9+F10+F11</f>
        <v>8051.999999999999</v>
      </c>
      <c r="G5" s="29">
        <f>IF(E5=0,"-",IF(F5/E5*100&gt;110,"свыше 100",ROUND((F5/E5*100),1)))</f>
        <v>79.9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1004.7</v>
      </c>
      <c r="G6" s="30">
        <f aca="true" t="shared" si="0" ref="G6:G37">IF(E6=0,"-",IF(F6/E6*100&gt;110,"свыше 100",ROUND((F6/E6*100),1)))</f>
        <v>80.3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891.3</v>
      </c>
      <c r="G7" s="30">
        <f t="shared" si="0"/>
        <v>79.4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6202.5</v>
      </c>
      <c r="F8" s="39">
        <v>4992.4</v>
      </c>
      <c r="G8" s="30">
        <f t="shared" si="0"/>
        <v>80.5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0.2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394</v>
      </c>
      <c r="G10" s="30">
        <f t="shared" si="0"/>
        <v>75</v>
      </c>
    </row>
    <row r="11" spans="2:7" ht="15">
      <c r="B11" s="20">
        <v>7</v>
      </c>
      <c r="C11" s="22" t="s">
        <v>15</v>
      </c>
      <c r="D11" s="25" t="s">
        <v>16</v>
      </c>
      <c r="E11" s="30">
        <v>981.8</v>
      </c>
      <c r="F11" s="39">
        <v>769.4</v>
      </c>
      <c r="G11" s="30">
        <f t="shared" si="0"/>
        <v>78.4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193.8</v>
      </c>
      <c r="G12" s="29">
        <f t="shared" si="0"/>
        <v>78.7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193.8</v>
      </c>
      <c r="G13" s="30">
        <f t="shared" si="0"/>
        <v>78.7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74.5</v>
      </c>
      <c r="G14" s="29">
        <f t="shared" si="0"/>
        <v>63.7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74.5</v>
      </c>
      <c r="G15" s="30">
        <f t="shared" si="0"/>
        <v>63.7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6302.5</v>
      </c>
      <c r="F17" s="29">
        <f>F18+F19+F20+F21</f>
        <v>4261</v>
      </c>
      <c r="G17" s="29">
        <f t="shared" si="0"/>
        <v>67.6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831.1</v>
      </c>
      <c r="F19" s="39">
        <v>831.1</v>
      </c>
      <c r="G19" s="29">
        <f t="shared" si="0"/>
        <v>100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4379.5</v>
      </c>
      <c r="F20" s="39">
        <v>2870.1</v>
      </c>
      <c r="G20" s="30">
        <f t="shared" si="0"/>
        <v>65.5</v>
      </c>
    </row>
    <row r="21" spans="2:7" ht="15">
      <c r="B21" s="20">
        <v>17</v>
      </c>
      <c r="C21" s="22" t="s">
        <v>33</v>
      </c>
      <c r="D21" s="25" t="s">
        <v>34</v>
      </c>
      <c r="E21" s="30">
        <v>1091.9</v>
      </c>
      <c r="F21" s="39">
        <v>559.8</v>
      </c>
      <c r="G21" s="30">
        <f t="shared" si="0"/>
        <v>51.3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6781</v>
      </c>
      <c r="F22" s="29">
        <f>F23+F24+F26+F25</f>
        <v>3450</v>
      </c>
      <c r="G22" s="29">
        <f t="shared" si="0"/>
        <v>50.9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132</v>
      </c>
      <c r="F23" s="47">
        <v>10.2</v>
      </c>
      <c r="G23" s="30">
        <f t="shared" si="0"/>
        <v>7.7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3127.4</v>
      </c>
      <c r="F24" s="47">
        <v>1398.7</v>
      </c>
      <c r="G24" s="30">
        <f t="shared" si="0"/>
        <v>44.7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2741.6</v>
      </c>
      <c r="F25" s="39">
        <v>1641.1</v>
      </c>
      <c r="G25" s="30">
        <f>IF(E25=0,"-",IF(F25/E25*100&gt;110,"свыше 100",ROUND((F25/E25*100),1)))</f>
        <v>59.9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400</v>
      </c>
      <c r="G26" s="30">
        <f t="shared" si="0"/>
        <v>51.3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38</v>
      </c>
      <c r="G27" s="29">
        <f>IF(E27=0,"-",IF(F27/E27*100&gt;110,"свыше 100",ROUND((F27/E27*100),1)))</f>
        <v>38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38</v>
      </c>
      <c r="G28" s="30">
        <f>IF(E28=0,"-",IF(F28/E28*100&gt;110,"свыше 100",ROUND((F28/E28*100),1)))</f>
        <v>38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18908.9</v>
      </c>
      <c r="F31" s="29">
        <f>F32</f>
        <v>15770.6</v>
      </c>
      <c r="G31" s="29">
        <f t="shared" si="0"/>
        <v>83.4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18908.9</v>
      </c>
      <c r="F32" s="39">
        <v>15770.6</v>
      </c>
      <c r="G32" s="30">
        <f t="shared" si="0"/>
        <v>83.4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7</v>
      </c>
      <c r="G33" s="29">
        <f t="shared" si="0"/>
        <v>100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7</v>
      </c>
      <c r="G34" s="30">
        <f t="shared" si="0"/>
        <v>100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187.5</v>
      </c>
      <c r="F35" s="29">
        <f>F36</f>
        <v>148.2</v>
      </c>
      <c r="G35" s="29">
        <f t="shared" si="0"/>
        <v>79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187.5</v>
      </c>
      <c r="F36" s="39">
        <v>148.2</v>
      </c>
      <c r="G36" s="30">
        <f t="shared" si="0"/>
        <v>79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42776.1</v>
      </c>
      <c r="F39" s="29">
        <f>F37+F35+F31+F29+F22+F17+F14+F12+F5+F33+F27</f>
        <v>32002.7</v>
      </c>
      <c r="G39" s="29">
        <f>IF(E39=0,"-",IF(F39/E39*100&gt;110,"свыше 100",ROUND((F39/E39*100),1)))</f>
        <v>74.8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2019-11-12T07:41:05Z</dcterms:modified>
  <cp:category/>
  <cp:version/>
  <cp:contentType/>
  <cp:contentStatus/>
</cp:coreProperties>
</file>