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1325" windowHeight="760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'доходы'!$A$4:$F$27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'доходы'!$A$1:$F$27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<sst xmlns="http://schemas.openxmlformats.org/spreadsheetml/2006/main" count="134" uniqueCount="129">
  <si>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</si>
  <si>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</si>
  <si>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</si>
  <si>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</si>
  <si>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</si>
  <si>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</si>
  <si>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</si>
  <si>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</si>
  <si>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</si>
  <si>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</si>
  <si>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</si>
  <si>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</si>
  <si>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</si>
  <si>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</si>
  <si>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</si>
  <si>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</si>
  <si>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</si>
  <si>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</si>
  <si>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</si>
  <si>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</si>
  <si>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</si>
  <si>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</si>
  <si>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</si>
  <si>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</si>
  <si>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</si>
  <si>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</si>
  <si>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</si>
  <si>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</si>
  <si>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</si>
  <si>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</si>
  <si>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</si>
  <si>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</si>
  <si>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</si>
  <si>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</si>
  <si>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</si>
  <si>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</si>
  <si>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</si>
  <si>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</si>
  <si>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</si>
  <si>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</si>
  <si>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</si>
  <si>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</si>
  <si>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</si>
  <si>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</si>
  <si>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</si>
  <si>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</si>
  <si>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</si>
  <si>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</si>
  <si>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</si>
  <si>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</si>
  <si>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</si>
  <si>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</si>
  <si>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</si>
  <si>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</si>
  <si>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</si>
  <si>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</si>
  <si>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</si>
  <si>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</si>
  <si>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</si>
  <si>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</si>
  <si>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</si>
  <si>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</si>
  <si>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</si>
  <si>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</si>
  <si>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</si>
  <si>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</si>
  <si>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</si>
  <si>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</si>
  <si>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</si>
  <si>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</si>
  <si>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</si>
  <si>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</si>
  <si>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</si>
  <si>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</si>
  <si>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</si>
  <si>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</si>
  <si>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</si>
  <si>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</si>
  <si>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</si>
  <si>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</si>
  <si>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</si>
  <si>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</si>
  <si>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</si>
  <si>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</si>
  <si>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</si>
  <si>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</si>
  <si>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</si>
  <si>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</si>
  <si>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</si>
  <si>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</si>
  <si>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</si>
  <si>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</si>
  <si>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</si>
  <si>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</si>
  <si>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</si>
  <si>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</si>
  <si>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</si>
  <si>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</si>
  <si>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</si>
  <si>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</si>
  <si>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</si>
  <si>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</si>
  <si>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</si>
  <si>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</si>
  <si>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</si>
  <si>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</si>
  <si>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</si>
  <si>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</si>
  <si>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</si>
  <si>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</si>
  <si>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</si>
  <si>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</si>
  <si>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</si>
  <si>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</si>
  <si>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</si>
  <si>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</si>
  <si>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</si>
  <si>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</si>
  <si>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000 1 13 02995 10 0003 130</t>
  </si>
  <si>
    <t>Прочие доходы от компенсации затрат бюджетов поселений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</si>
  <si>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</si>
  <si>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</si>
  <si>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</si>
  <si>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</si>
  <si>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</si>
  <si>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</si>
  <si>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Исполнение 
на 31.12.2019, 
в тысячах 
рублей</t>
  </si>
  <si>
    <t>Информация об исполнении бюджета Сладковского сельского поселения
 по расходам на 31.12.2019</t>
  </si>
  <si>
    <t>Информация об исполнении бюджета Сладковского сельского поселения
 по доходам на 31.12.2019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</si>
</sst>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0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7" sqref="E27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128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126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14.25" customHeight="1">
      <c r="A5" s="38">
        <v>1</v>
      </c>
      <c r="B5" s="43" t="s">
        <v>77</v>
      </c>
      <c r="C5" s="44" t="s">
        <v>76</v>
      </c>
      <c r="D5" s="32">
        <f>D6+D8+D10+D14+D17</f>
        <v>6034.7</v>
      </c>
      <c r="E5" s="32">
        <f>E6+E8+E10+E14+E17</f>
        <v>6055.8</v>
      </c>
      <c r="F5" s="46">
        <f>IF(D5=0,"-",IF(E5/D5*100&gt;110,"свыше 100",ROUND((E5/D5*100),1)))</f>
        <v>100.3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207.8</v>
      </c>
      <c r="F6" s="46">
        <f aca="true" t="shared" si="0" ref="F6:F23">IF(D6=0,"-",IF(E6/D6*100&gt;110,"свыше 100",ROUND((E6/D6*100),1)))</f>
        <v>103.4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207.8</v>
      </c>
      <c r="F7" s="46">
        <f t="shared" si="0"/>
        <v>103.4</v>
      </c>
    </row>
    <row r="8" spans="1:6" ht="45" customHeight="1">
      <c r="A8" s="38">
        <f>A7+1</f>
        <v>4</v>
      </c>
      <c r="B8" s="43" t="s">
        <v>69</v>
      </c>
      <c r="C8" s="44" t="s">
        <v>70</v>
      </c>
      <c r="D8" s="32">
        <f>D9</f>
        <v>4026</v>
      </c>
      <c r="E8" s="32">
        <f>E9</f>
        <v>4077.1</v>
      </c>
      <c r="F8" s="46">
        <f t="shared" si="0"/>
        <v>101.3</v>
      </c>
    </row>
    <row r="9" spans="1:6" ht="45">
      <c r="A9" s="38">
        <v>5</v>
      </c>
      <c r="B9" s="43" t="s">
        <v>71</v>
      </c>
      <c r="C9" s="44" t="s">
        <v>72</v>
      </c>
      <c r="D9" s="32">
        <v>4026</v>
      </c>
      <c r="E9" s="32">
        <v>4077.1</v>
      </c>
      <c r="F9" s="46">
        <f t="shared" si="0"/>
        <v>101.3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148</v>
      </c>
      <c r="E10" s="32">
        <f>E11+E12+E13</f>
        <v>145.29999999999998</v>
      </c>
      <c r="F10" s="46">
        <f t="shared" si="0"/>
        <v>98.2</v>
      </c>
    </row>
    <row r="11" spans="1:6" ht="45">
      <c r="A11" s="38">
        <v>7</v>
      </c>
      <c r="B11" s="43" t="s">
        <v>55</v>
      </c>
      <c r="C11" s="44" t="s">
        <v>101</v>
      </c>
      <c r="D11" s="32">
        <v>25</v>
      </c>
      <c r="E11" s="32">
        <v>21.2</v>
      </c>
      <c r="F11" s="46">
        <f>IF(D11=0,"-",IF(E11/D11*100&gt;110,"свыше 100",ROUND((E11/D11*100),1)))</f>
        <v>84.8</v>
      </c>
    </row>
    <row r="12" spans="1:6" ht="45.75" customHeight="1">
      <c r="A12" s="38">
        <f>A11+1</f>
        <v>8</v>
      </c>
      <c r="B12" s="43" t="s">
        <v>55</v>
      </c>
      <c r="C12" s="44" t="s">
        <v>102</v>
      </c>
      <c r="D12" s="32">
        <v>123</v>
      </c>
      <c r="E12" s="32">
        <v>124.1</v>
      </c>
      <c r="F12" s="46">
        <f t="shared" si="0"/>
        <v>100.9</v>
      </c>
    </row>
    <row r="13" spans="1:6" ht="15">
      <c r="A13" s="38">
        <v>9</v>
      </c>
      <c r="B13" s="43" t="s">
        <v>83</v>
      </c>
      <c r="C13" s="44" t="s">
        <v>84</v>
      </c>
      <c r="D13" s="32">
        <v>0</v>
      </c>
      <c r="E13" s="32">
        <v>0</v>
      </c>
      <c r="F13" s="46" t="str">
        <f t="shared" si="0"/>
        <v>-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1472</v>
      </c>
      <c r="E14" s="32">
        <f>E15+E16</f>
        <v>1436</v>
      </c>
      <c r="F14" s="46">
        <f t="shared" si="0"/>
        <v>97.6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285.4</v>
      </c>
      <c r="F15" s="46">
        <f t="shared" si="0"/>
        <v>100.5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1188</v>
      </c>
      <c r="E16" s="32">
        <v>1150.6</v>
      </c>
      <c r="F16" s="46">
        <f t="shared" si="0"/>
        <v>96.9</v>
      </c>
    </row>
    <row r="17" spans="1:6" ht="60">
      <c r="A17" s="38">
        <v>13</v>
      </c>
      <c r="B17" s="43" t="s">
        <v>73</v>
      </c>
      <c r="C17" s="44" t="s">
        <v>74</v>
      </c>
      <c r="D17" s="32">
        <f>D20+D18+D19</f>
        <v>187.7</v>
      </c>
      <c r="E17" s="32">
        <f>E20+E18+E19</f>
        <v>189.6</v>
      </c>
      <c r="F17" s="46">
        <f t="shared" si="0"/>
        <v>101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62.6</v>
      </c>
      <c r="F18" s="46">
        <f>IF(D18=0,"-",IF(E18/D18*100&gt;110,"свыше 100",ROUND((E18/D18*100),1)))</f>
        <v>103.1</v>
      </c>
    </row>
    <row r="19" spans="1:6" ht="30">
      <c r="A19" s="38">
        <v>15</v>
      </c>
      <c r="B19" s="43" t="s">
        <v>118</v>
      </c>
      <c r="C19" s="44" t="s">
        <v>119</v>
      </c>
      <c r="D19" s="32">
        <v>28.5</v>
      </c>
      <c r="E19" s="32">
        <v>28.5</v>
      </c>
      <c r="F19" s="46">
        <f>IF(D19=0,"-",IF(E19/D19*100&gt;110,"свыше 100",ROUND((E19/D19*100),1)))</f>
        <v>100</v>
      </c>
    </row>
    <row r="20" spans="1:6" ht="75">
      <c r="A20" s="38">
        <v>16</v>
      </c>
      <c r="B20" s="43" t="s">
        <v>116</v>
      </c>
      <c r="C20" s="44" t="s">
        <v>117</v>
      </c>
      <c r="D20" s="32">
        <v>98.5</v>
      </c>
      <c r="E20" s="32">
        <v>98.5</v>
      </c>
      <c r="F20" s="46">
        <f t="shared" si="0"/>
        <v>100</v>
      </c>
    </row>
    <row r="21" spans="1:6" ht="15">
      <c r="A21" s="38">
        <v>17</v>
      </c>
      <c r="B21" s="22" t="s">
        <v>79</v>
      </c>
      <c r="C21" s="33" t="s">
        <v>78</v>
      </c>
      <c r="D21" s="31">
        <f>D22</f>
        <v>38550.9</v>
      </c>
      <c r="E21" s="31">
        <f>E22</f>
        <v>37800.3</v>
      </c>
      <c r="F21" s="46">
        <f t="shared" si="0"/>
        <v>98.1</v>
      </c>
    </row>
    <row r="22" spans="1:6" ht="45">
      <c r="A22" s="38">
        <v>18</v>
      </c>
      <c r="B22" s="22" t="s">
        <v>80</v>
      </c>
      <c r="C22" s="33" t="s">
        <v>82</v>
      </c>
      <c r="D22" s="31">
        <f>D23+D25+D24+D26</f>
        <v>38550.9</v>
      </c>
      <c r="E22" s="31">
        <f>E23+E25+E24+E26</f>
        <v>37800.3</v>
      </c>
      <c r="F22" s="46">
        <v>38.7</v>
      </c>
    </row>
    <row r="23" spans="1:9" ht="30">
      <c r="A23" s="38">
        <v>19</v>
      </c>
      <c r="B23" s="22" t="s">
        <v>81</v>
      </c>
      <c r="C23" s="33" t="s">
        <v>105</v>
      </c>
      <c r="D23" s="31">
        <v>11145</v>
      </c>
      <c r="E23" s="31">
        <v>11145</v>
      </c>
      <c r="F23" s="46">
        <f t="shared" si="0"/>
        <v>100</v>
      </c>
      <c r="H23" s="28"/>
      <c r="I23" s="28"/>
    </row>
    <row r="24" spans="1:6" ht="30">
      <c r="A24" s="38">
        <v>20</v>
      </c>
      <c r="B24" s="22" t="s">
        <v>52</v>
      </c>
      <c r="C24" s="33" t="s">
        <v>106</v>
      </c>
      <c r="D24" s="31">
        <v>247</v>
      </c>
      <c r="E24" s="31">
        <v>247</v>
      </c>
      <c r="F24" s="46">
        <f>IF(D24=0,"-",IF(E24/D24*100&gt;110,"свыше 100",ROUND((E24/D24*100),1)))</f>
        <v>100</v>
      </c>
    </row>
    <row r="25" spans="1:6" ht="90">
      <c r="A25" s="38">
        <v>21</v>
      </c>
      <c r="B25" s="22" t="s">
        <v>124</v>
      </c>
      <c r="C25" s="33" t="s">
        <v>125</v>
      </c>
      <c r="D25" s="31">
        <v>100</v>
      </c>
      <c r="E25" s="31">
        <v>100</v>
      </c>
      <c r="F25" s="46">
        <f>IF(D25=0,"-",IF(E25/D25*100&gt;110,"свыше 100",ROUND((E25/D25*100),1)))</f>
        <v>100</v>
      </c>
    </row>
    <row r="26" spans="1:6" ht="15">
      <c r="A26" s="38">
        <v>22</v>
      </c>
      <c r="B26" s="22" t="s">
        <v>58</v>
      </c>
      <c r="C26" s="33" t="s">
        <v>59</v>
      </c>
      <c r="D26" s="31">
        <v>27058.9</v>
      </c>
      <c r="E26" s="31">
        <v>26308.3</v>
      </c>
      <c r="F26" s="46">
        <f>IF(D26=0,"-",IF(E26/D26*100&gt;110,"свыше 100",ROUND((E26/D26*100),1)))</f>
        <v>97.2</v>
      </c>
    </row>
    <row r="27" spans="1:6" ht="15">
      <c r="A27" s="38">
        <v>23</v>
      </c>
      <c r="B27" s="21" t="s">
        <v>61</v>
      </c>
      <c r="C27" s="35" t="s">
        <v>64</v>
      </c>
      <c r="D27" s="37">
        <f>D21+D5</f>
        <v>44585.6</v>
      </c>
      <c r="E27" s="37">
        <f>E21+E5</f>
        <v>43856.100000000006</v>
      </c>
      <c r="F27" s="48">
        <f>IF(D27=0,"-",IF(E27/D27*100&gt;110,"свыше 100",ROUND((E27/D27*100),1)))</f>
        <v>98.4</v>
      </c>
    </row>
    <row r="29" spans="5:6" ht="15.75">
      <c r="E29" s="40"/>
      <c r="F29" s="28"/>
    </row>
    <row r="30" spans="4:6" ht="12.75">
      <c r="D30" s="41"/>
      <c r="E30" s="41"/>
      <c r="F30" s="28"/>
    </row>
  </sheetData>
  <sheetProtection/>
  <autoFilter ref="A4:F27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E25" sqref="E25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127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126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10051.5</v>
      </c>
      <c r="F5" s="29">
        <f>F6+F7+F8+F9+F10+F11</f>
        <v>10051.5</v>
      </c>
      <c r="G5" s="29">
        <f>IF(E5=0,"-",IF(F5/E5*100&gt;110,"свыше 100",ROUND((F5/E5*100),1)))</f>
        <v>100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1239.6</v>
      </c>
      <c r="F6" s="39">
        <v>1239.6</v>
      </c>
      <c r="G6" s="30">
        <f aca="true" t="shared" si="0" ref="G6:G37">IF(E6=0,"-",IF(F6/E6*100&gt;110,"свыше 100",ROUND((F6/E6*100),1)))</f>
        <v>100</v>
      </c>
    </row>
    <row r="7" spans="2:7" ht="45">
      <c r="B7" s="20">
        <f aca="true" t="shared" si="1" ref="B7:B37">B6+1</f>
        <v>3</v>
      </c>
      <c r="C7" s="22" t="s">
        <v>9</v>
      </c>
      <c r="D7" s="25" t="s">
        <v>10</v>
      </c>
      <c r="E7" s="30">
        <v>1106.4</v>
      </c>
      <c r="F7" s="47">
        <v>1106.4</v>
      </c>
      <c r="G7" s="30">
        <f t="shared" si="0"/>
        <v>100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6143.3</v>
      </c>
      <c r="F8" s="39">
        <v>6143.3</v>
      </c>
      <c r="G8" s="30">
        <f t="shared" si="0"/>
        <v>100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0.6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525</v>
      </c>
      <c r="G10" s="30">
        <f t="shared" si="0"/>
        <v>100</v>
      </c>
    </row>
    <row r="11" spans="2:7" ht="15">
      <c r="B11" s="20">
        <v>7</v>
      </c>
      <c r="C11" s="22" t="s">
        <v>15</v>
      </c>
      <c r="D11" s="25" t="s">
        <v>16</v>
      </c>
      <c r="E11" s="30">
        <v>1036.6</v>
      </c>
      <c r="F11" s="39">
        <v>1036.6</v>
      </c>
      <c r="G11" s="30">
        <f t="shared" si="0"/>
        <v>100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246.3</v>
      </c>
      <c r="G12" s="29">
        <f t="shared" si="0"/>
        <v>100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246.3</v>
      </c>
      <c r="G13" s="30">
        <f t="shared" si="0"/>
        <v>100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74.5</v>
      </c>
      <c r="F14" s="37">
        <f>F15+F16</f>
        <v>74.5</v>
      </c>
      <c r="G14" s="29">
        <f t="shared" si="0"/>
        <v>100</v>
      </c>
    </row>
    <row r="15" spans="2:7" ht="15">
      <c r="B15" s="20">
        <v>11</v>
      </c>
      <c r="C15" s="22" t="s">
        <v>23</v>
      </c>
      <c r="D15" s="25" t="s">
        <v>24</v>
      </c>
      <c r="E15" s="30">
        <v>74.5</v>
      </c>
      <c r="F15" s="39">
        <v>74.5</v>
      </c>
      <c r="G15" s="30">
        <f t="shared" si="0"/>
        <v>100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6073.400000000001</v>
      </c>
      <c r="F17" s="29">
        <f>F18+F19+F20+F21</f>
        <v>5501.400000000001</v>
      </c>
      <c r="G17" s="29">
        <f t="shared" si="0"/>
        <v>90.6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29" t="str">
        <f t="shared" si="0"/>
        <v>-</v>
      </c>
    </row>
    <row r="19" spans="2:7" ht="15">
      <c r="B19" s="20">
        <v>15</v>
      </c>
      <c r="C19" s="22" t="s">
        <v>29</v>
      </c>
      <c r="D19" s="25" t="s">
        <v>30</v>
      </c>
      <c r="E19" s="30">
        <v>831.1</v>
      </c>
      <c r="F19" s="39">
        <v>831.1</v>
      </c>
      <c r="G19" s="29">
        <f t="shared" si="0"/>
        <v>100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4150.5</v>
      </c>
      <c r="F20" s="39">
        <v>3578.5</v>
      </c>
      <c r="G20" s="30">
        <f t="shared" si="0"/>
        <v>86.2</v>
      </c>
    </row>
    <row r="21" spans="2:7" ht="15">
      <c r="B21" s="20">
        <v>17</v>
      </c>
      <c r="C21" s="22" t="s">
        <v>33</v>
      </c>
      <c r="D21" s="25" t="s">
        <v>34</v>
      </c>
      <c r="E21" s="30">
        <v>1091.8</v>
      </c>
      <c r="F21" s="39">
        <v>1091.8</v>
      </c>
      <c r="G21" s="30">
        <f t="shared" si="0"/>
        <v>100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8102.1</v>
      </c>
      <c r="F22" s="29">
        <f>F23+F24+F26+F25</f>
        <v>6499.599999999999</v>
      </c>
      <c r="G22" s="29">
        <f t="shared" si="0"/>
        <v>80.2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85.6</v>
      </c>
      <c r="F23" s="47">
        <v>85.6</v>
      </c>
      <c r="G23" s="30">
        <f t="shared" si="0"/>
        <v>100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3910.9</v>
      </c>
      <c r="F24" s="47">
        <v>3426.7</v>
      </c>
      <c r="G24" s="30">
        <f t="shared" si="0"/>
        <v>87.6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3325.6</v>
      </c>
      <c r="F25" s="39">
        <v>2207.3</v>
      </c>
      <c r="G25" s="30">
        <f>IF(E25=0,"-",IF(F25/E25*100&gt;110,"свыше 100",ROUND((F25/E25*100),1)))</f>
        <v>66.4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780</v>
      </c>
      <c r="G26" s="30">
        <f t="shared" si="0"/>
        <v>100</v>
      </c>
    </row>
    <row r="27" spans="2:7" s="19" customFormat="1" ht="15">
      <c r="B27" s="20">
        <f>B24+1</f>
        <v>21</v>
      </c>
      <c r="C27" s="21" t="s">
        <v>120</v>
      </c>
      <c r="D27" s="24" t="s">
        <v>122</v>
      </c>
      <c r="E27" s="29">
        <f>E28</f>
        <v>100</v>
      </c>
      <c r="F27" s="29">
        <f>F28</f>
        <v>100</v>
      </c>
      <c r="G27" s="29">
        <f>IF(E27=0,"-",IF(F27/E27*100&gt;110,"свыше 100",ROUND((F27/E27*100),1)))</f>
        <v>100</v>
      </c>
    </row>
    <row r="28" spans="2:7" s="19" customFormat="1" ht="15">
      <c r="B28" s="20">
        <f t="shared" si="1"/>
        <v>22</v>
      </c>
      <c r="C28" s="22" t="s">
        <v>121</v>
      </c>
      <c r="D28" s="25" t="s">
        <v>123</v>
      </c>
      <c r="E28" s="30">
        <v>100</v>
      </c>
      <c r="F28" s="39">
        <v>100</v>
      </c>
      <c r="G28" s="30">
        <f>IF(E28=0,"-",IF(F28/E28*100&gt;110,"свыше 100",ROUND((F28/E28*100),1)))</f>
        <v>100</v>
      </c>
    </row>
    <row r="29" spans="2:7" s="19" customFormat="1" ht="15">
      <c r="B29" s="20">
        <f>B26+1</f>
        <v>23</v>
      </c>
      <c r="C29" s="21" t="s">
        <v>90</v>
      </c>
      <c r="D29" s="24" t="s">
        <v>91</v>
      </c>
      <c r="E29" s="29">
        <f>E30</f>
        <v>6</v>
      </c>
      <c r="F29" s="29">
        <f>F30</f>
        <v>6</v>
      </c>
      <c r="G29" s="29">
        <f t="shared" si="0"/>
        <v>100</v>
      </c>
    </row>
    <row r="30" spans="2:7" s="19" customFormat="1" ht="15">
      <c r="B30" s="20">
        <f t="shared" si="1"/>
        <v>24</v>
      </c>
      <c r="C30" s="22" t="s">
        <v>92</v>
      </c>
      <c r="D30" s="25" t="s">
        <v>93</v>
      </c>
      <c r="E30" s="30">
        <v>6</v>
      </c>
      <c r="F30" s="39">
        <v>6</v>
      </c>
      <c r="G30" s="30">
        <v>0</v>
      </c>
    </row>
    <row r="31" spans="2:7" ht="15">
      <c r="B31" s="20">
        <f t="shared" si="1"/>
        <v>25</v>
      </c>
      <c r="C31" s="21" t="s">
        <v>43</v>
      </c>
      <c r="D31" s="24" t="s">
        <v>44</v>
      </c>
      <c r="E31" s="29">
        <f>E32</f>
        <v>19127.9</v>
      </c>
      <c r="F31" s="29">
        <f>F32</f>
        <v>19127.9</v>
      </c>
      <c r="G31" s="29">
        <f t="shared" si="0"/>
        <v>100</v>
      </c>
    </row>
    <row r="32" spans="2:7" ht="15">
      <c r="B32" s="20">
        <f t="shared" si="1"/>
        <v>26</v>
      </c>
      <c r="C32" s="22" t="s">
        <v>45</v>
      </c>
      <c r="D32" s="25" t="s">
        <v>46</v>
      </c>
      <c r="E32" s="30">
        <v>19127.9</v>
      </c>
      <c r="F32" s="39">
        <v>19127.9</v>
      </c>
      <c r="G32" s="30">
        <f t="shared" si="0"/>
        <v>100</v>
      </c>
    </row>
    <row r="33" spans="2:7" ht="15">
      <c r="B33" s="20">
        <v>27</v>
      </c>
      <c r="C33" s="21" t="s">
        <v>47</v>
      </c>
      <c r="D33" s="24" t="s">
        <v>48</v>
      </c>
      <c r="E33" s="29">
        <f>E34</f>
        <v>7</v>
      </c>
      <c r="F33" s="29">
        <f>F34</f>
        <v>7</v>
      </c>
      <c r="G33" s="29">
        <f t="shared" si="0"/>
        <v>100</v>
      </c>
    </row>
    <row r="34" spans="2:7" ht="15">
      <c r="B34" s="20">
        <v>28</v>
      </c>
      <c r="C34" s="22" t="s">
        <v>98</v>
      </c>
      <c r="D34" s="25" t="s">
        <v>99</v>
      </c>
      <c r="E34" s="30">
        <v>7</v>
      </c>
      <c r="F34" s="39">
        <v>7</v>
      </c>
      <c r="G34" s="30">
        <f t="shared" si="0"/>
        <v>100</v>
      </c>
    </row>
    <row r="35" spans="2:7" ht="15">
      <c r="B35" s="20">
        <f>B34+1</f>
        <v>29</v>
      </c>
      <c r="C35" s="21" t="s">
        <v>49</v>
      </c>
      <c r="D35" s="24" t="s">
        <v>50</v>
      </c>
      <c r="E35" s="29">
        <f>E36</f>
        <v>909.9</v>
      </c>
      <c r="F35" s="29">
        <f>F36</f>
        <v>163.8</v>
      </c>
      <c r="G35" s="29">
        <f t="shared" si="0"/>
        <v>18</v>
      </c>
    </row>
    <row r="36" spans="2:7" ht="15">
      <c r="B36" s="20">
        <f t="shared" si="1"/>
        <v>30</v>
      </c>
      <c r="C36" s="22" t="s">
        <v>107</v>
      </c>
      <c r="D36" s="25" t="s">
        <v>114</v>
      </c>
      <c r="E36" s="30">
        <v>909.9</v>
      </c>
      <c r="F36" s="39">
        <v>163.8</v>
      </c>
      <c r="G36" s="30">
        <f t="shared" si="0"/>
        <v>18</v>
      </c>
    </row>
    <row r="37" spans="2:7" ht="15">
      <c r="B37" s="20">
        <f t="shared" si="1"/>
        <v>31</v>
      </c>
      <c r="C37" s="21" t="s">
        <v>94</v>
      </c>
      <c r="D37" s="24" t="s">
        <v>95</v>
      </c>
      <c r="E37" s="29">
        <f>E38</f>
        <v>11.6</v>
      </c>
      <c r="F37" s="29">
        <f>F38</f>
        <v>11.6</v>
      </c>
      <c r="G37" s="29">
        <f t="shared" si="0"/>
        <v>100</v>
      </c>
    </row>
    <row r="38" spans="2:7" ht="15.75" customHeight="1">
      <c r="B38" s="20">
        <v>32</v>
      </c>
      <c r="C38" s="22" t="s">
        <v>96</v>
      </c>
      <c r="D38" s="25" t="s">
        <v>97</v>
      </c>
      <c r="E38" s="30">
        <v>11.6</v>
      </c>
      <c r="F38" s="39">
        <v>11.6</v>
      </c>
      <c r="G38" s="30">
        <v>0</v>
      </c>
    </row>
    <row r="39" spans="2:7" ht="15">
      <c r="B39" s="20">
        <v>33</v>
      </c>
      <c r="C39" s="21"/>
      <c r="D39" s="24" t="s">
        <v>51</v>
      </c>
      <c r="E39" s="29">
        <f>E37+E35+E31+E29+E22+E17+E14+E12+E5+E33+E27</f>
        <v>44710.200000000004</v>
      </c>
      <c r="F39" s="29">
        <f>F37+F35+F31+F29+F22+F17+F14+F12+F5+F33+F27</f>
        <v>41789.600000000006</v>
      </c>
      <c r="G39" s="29">
        <f>IF(E39=0,"-",IF(F39/E39*100&gt;110,"свыше 100",ROUND((F39/E39*100),1)))</f>
        <v>93.5</v>
      </c>
    </row>
    <row r="40" spans="2:7" s="19" customFormat="1" ht="75" customHeight="1">
      <c r="B40" s="50" t="s">
        <v>89</v>
      </c>
      <c r="C40" s="50"/>
      <c r="D40" s="50"/>
      <c r="E40" s="50"/>
      <c r="F40" s="50"/>
      <c r="G40" s="50"/>
    </row>
    <row r="42" spans="5:6" ht="12.75">
      <c r="E42" s="45"/>
      <c r="F42" s="45"/>
    </row>
    <row r="43" spans="5:6" ht="12.75">
      <c r="E43" s="23"/>
      <c r="F43" s="23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2020-03-06T05:34:32Z</dcterms:modified>
  <cp:category/>
  <cp:version/>
  <cp:contentType/>
  <cp:contentStatus/>
</cp:coreProperties>
</file>